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раздел 1 20 год" sheetId="1" r:id="rId1"/>
    <sheet name="2 раздел" sheetId="2" r:id="rId2"/>
  </sheets>
  <definedNames>
    <definedName name="sub_320011" localSheetId="0">'раздел 1 20 год'!$A$9</definedName>
    <definedName name="sub_3201" localSheetId="0">'раздел 1 20 год'!$A$6</definedName>
    <definedName name="sub_320110" localSheetId="0">'раздел 1 20 год'!$A$10</definedName>
    <definedName name="sub_32012" localSheetId="0">'раздел 1 20 год'!$A$16</definedName>
    <definedName name="sub_32013" localSheetId="0">'раздел 1 20 год'!$A$23</definedName>
    <definedName name="sub_32014" localSheetId="0">'раздел 1 20 год'!$A$24</definedName>
    <definedName name="sub_32015" localSheetId="0">'раздел 1 20 год'!$A$25</definedName>
    <definedName name="sub_32016" localSheetId="0">'раздел 1 20 год'!$A$26</definedName>
    <definedName name="sub_32017" localSheetId="0">'раздел 1 20 год'!$A$27</definedName>
    <definedName name="sub_32018" localSheetId="0">'раздел 1 20 год'!$A$28</definedName>
    <definedName name="sub_32019" localSheetId="0">'раздел 1 20 год'!$A$29</definedName>
    <definedName name="sub_3202" localSheetId="1">'2 раздел'!$A$3</definedName>
    <definedName name="sub_321011" localSheetId="0">'раздел 1 20 год'!$A$32</definedName>
    <definedName name="sub_32110" localSheetId="0">'раздел 1 20 год'!$A$30</definedName>
    <definedName name="sub_321101" localSheetId="0">'раздел 1 20 год'!$A$31</definedName>
    <definedName name="sub_32112" localSheetId="0">'раздел 1 20 год'!$A$33</definedName>
    <definedName name="sub_32113" localSheetId="0">'раздел 1 20 год'!$A$34</definedName>
    <definedName name="sub_32114" localSheetId="0">'раздел 1 20 год'!$A$35</definedName>
    <definedName name="sub_32121" localSheetId="0">'раздел 1 20 год'!$A$17</definedName>
    <definedName name="sub_32122" localSheetId="0">'раздел 1 20 год'!$A$18</definedName>
    <definedName name="sub_32123" localSheetId="0">'раздел 1 20 год'!$A$19</definedName>
    <definedName name="sub_3213" localSheetId="0">'раздел 1 20 год'!$A$12</definedName>
    <definedName name="sub_32202" localSheetId="1">'2 раздел'!$A$11</definedName>
    <definedName name="sub_3221" localSheetId="1">'2 раздел'!$A$10</definedName>
    <definedName name="sub_3223" localSheetId="1">'2 раздел'!$A$12</definedName>
    <definedName name="sub_3224" localSheetId="1">'2 раздел'!$A$13</definedName>
    <definedName name="sub_3225" localSheetId="1">'2 раздел'!$A$14</definedName>
    <definedName name="sub_3226" localSheetId="1">'2 раздел'!$A$15</definedName>
    <definedName name="_xlnm.Print_Area" localSheetId="1">'2 раздел'!$A$1:$L$18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0" i="2"/>
  <c r="G16" i="2" l="1"/>
  <c r="F16" i="2"/>
  <c r="E16" i="2"/>
  <c r="D16" i="2"/>
  <c r="D23" i="1"/>
  <c r="M17" i="2" l="1"/>
  <c r="B14" i="2"/>
  <c r="B15" i="2"/>
  <c r="K16" i="2"/>
  <c r="O16" i="2" s="1"/>
  <c r="B10" i="2" l="1"/>
  <c r="H10" i="2" s="1"/>
  <c r="M10" i="2" s="1"/>
  <c r="N10" i="2" s="1"/>
  <c r="H14" i="2" l="1"/>
  <c r="M14" i="2" s="1"/>
  <c r="H15" i="2"/>
  <c r="M15" i="2" s="1"/>
  <c r="N14" i="2" l="1"/>
  <c r="I16" i="2" l="1"/>
  <c r="J16" i="2"/>
  <c r="L16" i="2"/>
  <c r="M18" i="2"/>
  <c r="N18" i="2" s="1"/>
  <c r="N15" i="2"/>
  <c r="C16" i="2"/>
  <c r="B13" i="2"/>
  <c r="H13" i="2" s="1"/>
  <c r="M13" i="2" s="1"/>
  <c r="B12" i="2"/>
  <c r="H12" i="2" s="1"/>
  <c r="M12" i="2" s="1"/>
  <c r="B11" i="2"/>
  <c r="H11" i="2" l="1"/>
  <c r="B16" i="2"/>
  <c r="B17" i="2" s="1"/>
  <c r="N17" i="2" s="1"/>
  <c r="N13" i="2"/>
  <c r="N12" i="2"/>
  <c r="M11" i="2" l="1"/>
  <c r="H16" i="2"/>
  <c r="M16" i="2" s="1"/>
  <c r="N16" i="2" s="1"/>
  <c r="N11" i="2"/>
</calcChain>
</file>

<file path=xl/sharedStrings.xml><?xml version="1.0" encoding="utf-8"?>
<sst xmlns="http://schemas.openxmlformats.org/spreadsheetml/2006/main" count="100" uniqueCount="68">
  <si>
    <t>I. Доходы и расходы</t>
  </si>
  <si>
    <t>N 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</si>
  <si>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</si>
  <si>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</si>
  <si>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Доходы всего, в том числе по видам регулируемых услуг:</t>
  </si>
  <si>
    <t>(тыс. руб.)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</si>
  <si>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</si>
  <si>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</si>
  <si>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</si>
  <si>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</si>
  <si>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</si>
  <si>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</si>
  <si>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</si>
  <si>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</si>
  <si>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</si>
  <si>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</si>
  <si>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</si>
  <si>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</si>
  <si>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</si>
  <si>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</si>
  <si>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№2</t>
  </si>
  <si>
    <t>к приказу ФСТ от 19 апреля 2011г. №159-т</t>
  </si>
  <si>
    <t>Информации</t>
  </si>
  <si>
    <t>1.1</t>
  </si>
  <si>
    <t>1.2.</t>
  </si>
  <si>
    <t>1.3.</t>
  </si>
  <si>
    <t>2.1</t>
  </si>
  <si>
    <t>2.2</t>
  </si>
  <si>
    <t>2.3</t>
  </si>
  <si>
    <t>3</t>
  </si>
  <si>
    <t>10.1</t>
  </si>
  <si>
    <t>II. Расшифровка расходов по финансово-хозяйственной деятельности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</si>
  <si>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</si>
  <si>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</si>
  <si>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</si>
  <si>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</si>
  <si>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</si>
  <si>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</si>
  <si>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</si>
  <si>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</si>
  <si>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</si>
  <si>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</si>
  <si>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</si>
  <si>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</si>
  <si>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</si>
  <si>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</si>
  <si>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</si>
  <si>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</si>
  <si>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</si>
  <si>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</si>
  <si>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</si>
  <si>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</si>
  <si>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</si>
  <si>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Прочие доходы и расходы</t>
  </si>
  <si>
    <t>об основных показателях финансово-хозяйственной деятельности СЕМ в сфере выполнения (оказания) регулируемых работ (услуг) в аэропортах ФКП "Аэропорты Камчатки"</t>
  </si>
  <si>
    <t>Обслуживание пассажиров</t>
  </si>
  <si>
    <t>Обеспечение взлета, посадки и стоянки воздушных судов</t>
  </si>
  <si>
    <t>Предоставление аэровокзального комплекса</t>
  </si>
  <si>
    <t>Обеспечение авиационной безопасности</t>
  </si>
  <si>
    <t>Обеспечение заправки воздушных судов авиационным топливом</t>
  </si>
  <si>
    <t>Хранение авиационного топлива</t>
  </si>
  <si>
    <t>1.4.</t>
  </si>
  <si>
    <t>1.5.</t>
  </si>
  <si>
    <t>1.6.</t>
  </si>
  <si>
    <t>2.4</t>
  </si>
  <si>
    <t>2.5</t>
  </si>
  <si>
    <t>2.6</t>
  </si>
  <si>
    <t>2020* Год (отчет)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</si>
</sst>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2" borderId="0" xfId="0" applyFont="1" applyFill="1"/>
    <xf numFmtId="0" fontId="2" fillId="0" borderId="1" xfId="0" applyFont="1" applyFill="1" applyBorder="1" applyAlignment="1">
      <alignment vertical="center" wrapText="1"/>
    </xf>
    <xf numFmtId="3" fontId="2" fillId="0" borderId="0" xfId="0" applyNumberFormat="1" applyFont="1"/>
    <xf numFmtId="0" fontId="2" fillId="0" borderId="0" xfId="0" applyFont="1" applyFill="1"/>
    <xf numFmtId="0" fontId="2" fillId="0" borderId="0" xfId="0" applyFont="1" applyBorder="1"/>
    <xf numFmtId="3" fontId="2" fillId="0" borderId="0" xfId="0" applyNumberFormat="1" applyFont="1" applyFill="1" applyBorder="1"/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F8" sqref="F8"/>
    </sheetView>
  </sheetViews>
  <sheetFormatPr defaultRowHeight="15.75" x14ac:dyDescent="0.25"/>
  <cols>
    <col min="1" max="1" width="9.140625" style="4"/>
    <col min="2" max="2" width="50.42578125" style="4" customWidth="1"/>
    <col min="3" max="3" width="15.42578125" style="4" customWidth="1"/>
    <col min="4" max="4" width="20.5703125" style="4" customWidth="1"/>
    <col min="5" max="5" width="9.140625" style="4" customWidth="1"/>
    <col min="6" max="6" width="14.85546875" style="4" customWidth="1"/>
    <col min="7" max="16384" width="9.140625" style="4"/>
  </cols>
  <sheetData>
    <row r="1" spans="1:6" x14ac:dyDescent="0.25">
      <c r="D1" s="5" t="s">
        <v>20</v>
      </c>
    </row>
    <row r="2" spans="1:6" x14ac:dyDescent="0.25">
      <c r="D2" s="5" t="s">
        <v>21</v>
      </c>
    </row>
    <row r="3" spans="1:6" x14ac:dyDescent="0.25">
      <c r="A3" s="19" t="s">
        <v>22</v>
      </c>
      <c r="B3" s="19"/>
      <c r="C3" s="19"/>
      <c r="D3" s="19"/>
    </row>
    <row r="4" spans="1:6" ht="45" customHeight="1" x14ac:dyDescent="0.25">
      <c r="A4" s="18" t="s">
        <v>54</v>
      </c>
      <c r="B4" s="18"/>
      <c r="C4" s="18"/>
      <c r="D4" s="18"/>
    </row>
    <row r="5" spans="1:6" x14ac:dyDescent="0.25">
      <c r="A5" s="2"/>
    </row>
    <row r="6" spans="1:6" x14ac:dyDescent="0.25">
      <c r="A6" s="1" t="s">
        <v>0</v>
      </c>
    </row>
    <row r="7" spans="1:6" x14ac:dyDescent="0.25">
      <c r="A7" s="3"/>
    </row>
    <row r="8" spans="1:6" ht="63" x14ac:dyDescent="0.25">
      <c r="A8" s="6" t="s">
        <v>1</v>
      </c>
      <c r="B8" s="6" t="s">
        <v>2</v>
      </c>
      <c r="C8" s="6" t="s">
        <v>3</v>
      </c>
      <c r="D8" s="6" t="s">
        <v>67</v>
      </c>
      <c r="F8" s="16"/>
    </row>
    <row r="9" spans="1:6" ht="32.25" customHeight="1" x14ac:dyDescent="0.25">
      <c r="A9" s="9">
        <v>1</v>
      </c>
      <c r="B9" s="7" t="s">
        <v>4</v>
      </c>
      <c r="C9" s="6" t="s">
        <v>5</v>
      </c>
      <c r="D9" s="24">
        <v>186492</v>
      </c>
      <c r="E9" s="11"/>
      <c r="F9" s="17"/>
    </row>
    <row r="10" spans="1:6" ht="31.5" x14ac:dyDescent="0.25">
      <c r="A10" s="9" t="s">
        <v>23</v>
      </c>
      <c r="B10" s="7" t="s">
        <v>56</v>
      </c>
      <c r="C10" s="6" t="s">
        <v>5</v>
      </c>
      <c r="D10" s="23">
        <v>56284</v>
      </c>
      <c r="E10" s="11"/>
      <c r="F10" s="16"/>
    </row>
    <row r="11" spans="1:6" x14ac:dyDescent="0.25">
      <c r="A11" s="9" t="s">
        <v>24</v>
      </c>
      <c r="B11" s="7" t="s">
        <v>57</v>
      </c>
      <c r="C11" s="6" t="s">
        <v>5</v>
      </c>
      <c r="D11" s="23">
        <v>13098</v>
      </c>
      <c r="E11" s="11"/>
    </row>
    <row r="12" spans="1:6" x14ac:dyDescent="0.25">
      <c r="A12" s="9" t="s">
        <v>25</v>
      </c>
      <c r="B12" s="7" t="s">
        <v>58</v>
      </c>
      <c r="C12" s="6" t="s">
        <v>5</v>
      </c>
      <c r="D12" s="23">
        <v>38497</v>
      </c>
      <c r="E12" s="11"/>
    </row>
    <row r="13" spans="1:6" x14ac:dyDescent="0.25">
      <c r="A13" s="9" t="s">
        <v>61</v>
      </c>
      <c r="B13" s="7" t="s">
        <v>55</v>
      </c>
      <c r="C13" s="10" t="s">
        <v>5</v>
      </c>
      <c r="D13" s="23">
        <v>7552</v>
      </c>
      <c r="E13" s="11"/>
    </row>
    <row r="14" spans="1:6" ht="31.5" x14ac:dyDescent="0.25">
      <c r="A14" s="9" t="s">
        <v>62</v>
      </c>
      <c r="B14" s="7" t="s">
        <v>59</v>
      </c>
      <c r="C14" s="10" t="s">
        <v>5</v>
      </c>
      <c r="D14" s="23">
        <v>11891</v>
      </c>
      <c r="E14" s="11"/>
    </row>
    <row r="15" spans="1:6" x14ac:dyDescent="0.25">
      <c r="A15" s="9" t="s">
        <v>63</v>
      </c>
      <c r="B15" s="7" t="s">
        <v>60</v>
      </c>
      <c r="C15" s="10" t="s">
        <v>5</v>
      </c>
      <c r="D15" s="23">
        <v>30782</v>
      </c>
      <c r="E15" s="11"/>
    </row>
    <row r="16" spans="1:6" ht="54" customHeight="1" x14ac:dyDescent="0.25">
      <c r="A16" s="9">
        <v>2</v>
      </c>
      <c r="B16" s="7" t="s">
        <v>6</v>
      </c>
      <c r="C16" s="10" t="s">
        <v>5</v>
      </c>
      <c r="D16" s="23">
        <v>747998</v>
      </c>
      <c r="E16" s="11"/>
    </row>
    <row r="17" spans="1:5" ht="31.5" x14ac:dyDescent="0.25">
      <c r="A17" s="9" t="s">
        <v>26</v>
      </c>
      <c r="B17" s="7" t="s">
        <v>56</v>
      </c>
      <c r="C17" s="10" t="s">
        <v>5</v>
      </c>
      <c r="D17" s="23">
        <v>254213</v>
      </c>
      <c r="E17" s="11"/>
    </row>
    <row r="18" spans="1:5" x14ac:dyDescent="0.25">
      <c r="A18" s="9" t="s">
        <v>27</v>
      </c>
      <c r="B18" s="7" t="s">
        <v>57</v>
      </c>
      <c r="C18" s="10" t="s">
        <v>5</v>
      </c>
      <c r="D18" s="23">
        <v>59293</v>
      </c>
    </row>
    <row r="19" spans="1:5" x14ac:dyDescent="0.25">
      <c r="A19" s="9" t="s">
        <v>28</v>
      </c>
      <c r="B19" s="7" t="s">
        <v>58</v>
      </c>
      <c r="C19" s="10" t="s">
        <v>5</v>
      </c>
      <c r="D19" s="23">
        <v>220479</v>
      </c>
    </row>
    <row r="20" spans="1:5" x14ac:dyDescent="0.25">
      <c r="A20" s="9" t="s">
        <v>64</v>
      </c>
      <c r="B20" s="7" t="s">
        <v>55</v>
      </c>
      <c r="C20" s="10" t="s">
        <v>5</v>
      </c>
      <c r="D20" s="23">
        <v>38150</v>
      </c>
    </row>
    <row r="21" spans="1:5" ht="31.5" x14ac:dyDescent="0.25">
      <c r="A21" s="9" t="s">
        <v>65</v>
      </c>
      <c r="B21" s="7" t="s">
        <v>59</v>
      </c>
      <c r="C21" s="10" t="s">
        <v>5</v>
      </c>
      <c r="D21" s="23">
        <v>38666</v>
      </c>
    </row>
    <row r="22" spans="1:5" x14ac:dyDescent="0.25">
      <c r="A22" s="9" t="s">
        <v>66</v>
      </c>
      <c r="B22" s="7" t="s">
        <v>60</v>
      </c>
      <c r="C22" s="10" t="s">
        <v>5</v>
      </c>
      <c r="D22" s="23">
        <v>56902</v>
      </c>
    </row>
    <row r="23" spans="1:5" x14ac:dyDescent="0.25">
      <c r="A23" s="9" t="s">
        <v>29</v>
      </c>
      <c r="B23" s="7" t="s">
        <v>7</v>
      </c>
      <c r="C23" s="6" t="s">
        <v>5</v>
      </c>
      <c r="D23" s="23">
        <f>D9-D16</f>
        <v>-561506</v>
      </c>
    </row>
    <row r="24" spans="1:5" x14ac:dyDescent="0.25">
      <c r="A24" s="9">
        <v>4</v>
      </c>
      <c r="B24" s="7" t="s">
        <v>8</v>
      </c>
      <c r="C24" s="6" t="s">
        <v>5</v>
      </c>
      <c r="D24" s="23">
        <v>0</v>
      </c>
    </row>
    <row r="25" spans="1:5" x14ac:dyDescent="0.25">
      <c r="A25" s="9">
        <v>5</v>
      </c>
      <c r="B25" s="7" t="s">
        <v>9</v>
      </c>
      <c r="C25" s="6" t="s">
        <v>5</v>
      </c>
      <c r="D25" s="23">
        <v>1135</v>
      </c>
    </row>
    <row r="26" spans="1:5" x14ac:dyDescent="0.25">
      <c r="A26" s="9">
        <v>6</v>
      </c>
      <c r="B26" s="7" t="s">
        <v>10</v>
      </c>
      <c r="C26" s="6" t="s">
        <v>5</v>
      </c>
      <c r="D26" s="23">
        <v>0</v>
      </c>
    </row>
    <row r="27" spans="1:5" x14ac:dyDescent="0.25">
      <c r="A27" s="9">
        <v>7</v>
      </c>
      <c r="B27" s="7" t="s">
        <v>11</v>
      </c>
      <c r="C27" s="6" t="s">
        <v>5</v>
      </c>
      <c r="D27" s="23">
        <v>517108</v>
      </c>
    </row>
    <row r="28" spans="1:5" x14ac:dyDescent="0.25">
      <c r="A28" s="9">
        <v>8</v>
      </c>
      <c r="B28" s="7" t="s">
        <v>12</v>
      </c>
      <c r="C28" s="6" t="s">
        <v>5</v>
      </c>
      <c r="D28" s="23">
        <v>-8334</v>
      </c>
    </row>
    <row r="29" spans="1:5" x14ac:dyDescent="0.25">
      <c r="A29" s="9">
        <v>9</v>
      </c>
      <c r="B29" s="7" t="s">
        <v>13</v>
      </c>
      <c r="C29" s="6" t="s">
        <v>5</v>
      </c>
      <c r="D29" s="23">
        <v>-51597</v>
      </c>
    </row>
    <row r="30" spans="1:5" x14ac:dyDescent="0.25">
      <c r="A30" s="9">
        <v>10</v>
      </c>
      <c r="B30" s="7" t="s">
        <v>14</v>
      </c>
      <c r="C30" s="6" t="s">
        <v>5</v>
      </c>
      <c r="D30" s="23">
        <v>0</v>
      </c>
    </row>
    <row r="31" spans="1:5" ht="36" customHeight="1" x14ac:dyDescent="0.25">
      <c r="A31" s="9" t="s">
        <v>30</v>
      </c>
      <c r="B31" s="7" t="s">
        <v>15</v>
      </c>
      <c r="C31" s="6" t="s">
        <v>5</v>
      </c>
      <c r="D31" s="23">
        <v>0</v>
      </c>
    </row>
    <row r="32" spans="1:5" x14ac:dyDescent="0.25">
      <c r="A32" s="9">
        <v>11</v>
      </c>
      <c r="B32" s="7" t="s">
        <v>16</v>
      </c>
      <c r="C32" s="6" t="s">
        <v>5</v>
      </c>
      <c r="D32" s="23">
        <v>0</v>
      </c>
    </row>
    <row r="33" spans="1:4" x14ac:dyDescent="0.25">
      <c r="A33" s="9">
        <v>12</v>
      </c>
      <c r="B33" s="7" t="s">
        <v>17</v>
      </c>
      <c r="C33" s="6" t="s">
        <v>5</v>
      </c>
      <c r="D33" s="23">
        <v>9064</v>
      </c>
    </row>
    <row r="34" spans="1:4" x14ac:dyDescent="0.25">
      <c r="A34" s="9">
        <v>13</v>
      </c>
      <c r="B34" s="7" t="s">
        <v>18</v>
      </c>
      <c r="C34" s="6" t="s">
        <v>5</v>
      </c>
      <c r="D34" s="23">
        <v>0</v>
      </c>
    </row>
    <row r="35" spans="1:4" x14ac:dyDescent="0.25">
      <c r="A35" s="9">
        <v>14</v>
      </c>
      <c r="B35" s="7" t="s">
        <v>19</v>
      </c>
      <c r="C35" s="6" t="s">
        <v>5</v>
      </c>
      <c r="D35" s="23">
        <v>-42533</v>
      </c>
    </row>
    <row r="36" spans="1:4" x14ac:dyDescent="0.25">
      <c r="D36" s="15"/>
    </row>
    <row r="37" spans="1:4" x14ac:dyDescent="0.25">
      <c r="D37" s="15"/>
    </row>
  </sheetData>
  <mergeCells count="2">
    <mergeCell ref="A4:D4"/>
    <mergeCell ref="A3:D3"/>
  </mergeCells>
  <pageMargins left="0.70866141732283472" right="0.70866141732283472" top="0.74803149606299213" bottom="0.74803149606299213" header="0.31496062992125984" footer="0.31496062992125984"/>
  <pageSetup paperSize="9" scale="9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"/>
  <sheetViews>
    <sheetView view="pageBreakPreview" zoomScale="81" zoomScaleNormal="78" zoomScaleSheetLayoutView="81" workbookViewId="0">
      <selection activeCell="M8" sqref="M8"/>
    </sheetView>
  </sheetViews>
  <sheetFormatPr defaultRowHeight="15.75" x14ac:dyDescent="0.25"/>
  <cols>
    <col min="1" max="1" width="30.85546875" style="4" customWidth="1"/>
    <col min="2" max="2" width="14.42578125" style="4" customWidth="1"/>
    <col min="3" max="3" width="14" style="4" customWidth="1"/>
    <col min="4" max="4" width="12.140625" style="4" customWidth="1"/>
    <col min="5" max="6" width="14" style="4" customWidth="1"/>
    <col min="7" max="7" width="9.28515625" style="4" customWidth="1"/>
    <col min="8" max="9" width="14" style="4" customWidth="1"/>
    <col min="10" max="10" width="12.5703125" style="4" customWidth="1"/>
    <col min="11" max="11" width="12.42578125" style="4" customWidth="1"/>
    <col min="12" max="12" width="10" style="4" customWidth="1"/>
    <col min="13" max="14" width="9.140625" style="4" customWidth="1"/>
    <col min="15" max="16384" width="9.140625" style="4"/>
  </cols>
  <sheetData>
    <row r="3" spans="1:15" x14ac:dyDescent="0.25">
      <c r="A3" s="1" t="s">
        <v>31</v>
      </c>
    </row>
    <row r="4" spans="1:15" x14ac:dyDescent="0.25">
      <c r="A4" s="3"/>
    </row>
    <row r="5" spans="1:15" x14ac:dyDescent="0.25">
      <c r="A5" s="20" t="s">
        <v>32</v>
      </c>
      <c r="B5" s="20" t="s">
        <v>33</v>
      </c>
      <c r="C5" s="20" t="s">
        <v>34</v>
      </c>
      <c r="D5" s="20"/>
      <c r="E5" s="20"/>
      <c r="F5" s="20"/>
      <c r="G5" s="20"/>
      <c r="H5" s="20"/>
      <c r="I5" s="20"/>
      <c r="J5" s="20"/>
      <c r="K5" s="20"/>
      <c r="L5" s="20"/>
    </row>
    <row r="6" spans="1:15" ht="135.75" customHeight="1" x14ac:dyDescent="0.25">
      <c r="A6" s="20"/>
      <c r="B6" s="20"/>
      <c r="C6" s="20" t="s">
        <v>35</v>
      </c>
      <c r="D6" s="20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1" t="s">
        <v>43</v>
      </c>
      <c r="L6" s="20" t="s">
        <v>44</v>
      </c>
    </row>
    <row r="7" spans="1:15" ht="15.7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2"/>
      <c r="L7" s="20"/>
    </row>
    <row r="8" spans="1:15" x14ac:dyDescent="0.25">
      <c r="A8" s="20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5" ht="40.5" customHeight="1" x14ac:dyDescent="0.25">
      <c r="A9" s="7" t="s">
        <v>45</v>
      </c>
      <c r="B9" s="8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5" ht="54.75" customHeight="1" x14ac:dyDescent="0.25">
      <c r="A10" s="7" t="s">
        <v>46</v>
      </c>
      <c r="B10" s="25">
        <f>'раздел 1 20 год'!D17</f>
        <v>254213</v>
      </c>
      <c r="C10" s="25">
        <v>0</v>
      </c>
      <c r="D10" s="25">
        <v>21692</v>
      </c>
      <c r="E10" s="25">
        <v>120311</v>
      </c>
      <c r="F10" s="25">
        <v>33952</v>
      </c>
      <c r="G10" s="25">
        <v>38576</v>
      </c>
      <c r="H10" s="25">
        <f>B10-D10-E10-F10-G10-K10-L10</f>
        <v>30879.399885909872</v>
      </c>
      <c r="I10" s="25">
        <v>0</v>
      </c>
      <c r="J10" s="25">
        <v>0</v>
      </c>
      <c r="K10" s="26">
        <f>O10*$O$17</f>
        <v>3160.6001140901312</v>
      </c>
      <c r="L10" s="26">
        <v>5642</v>
      </c>
      <c r="M10" s="14">
        <f>D10+E10+F10+G10+H10+K10+L10</f>
        <v>254213</v>
      </c>
      <c r="N10" s="14">
        <f>M10-B10</f>
        <v>0</v>
      </c>
      <c r="O10" s="4">
        <v>0.30195854725232935</v>
      </c>
    </row>
    <row r="11" spans="1:15" ht="31.5" x14ac:dyDescent="0.25">
      <c r="A11" s="7" t="s">
        <v>47</v>
      </c>
      <c r="B11" s="25">
        <f>'раздел 1 20 год'!D18</f>
        <v>59293</v>
      </c>
      <c r="C11" s="25">
        <v>0</v>
      </c>
      <c r="D11" s="26">
        <v>9571</v>
      </c>
      <c r="E11" s="26">
        <v>32609</v>
      </c>
      <c r="F11" s="26">
        <v>9249</v>
      </c>
      <c r="G11" s="26">
        <v>2643</v>
      </c>
      <c r="H11" s="26">
        <f t="shared" ref="H11:H15" si="0">B11-D11-E11-F11-G11-K11-L11</f>
        <v>2803.4258414147171</v>
      </c>
      <c r="I11" s="25">
        <v>0</v>
      </c>
      <c r="J11" s="25">
        <v>0</v>
      </c>
      <c r="K11" s="26">
        <f t="shared" ref="K11:K15" si="1">O11*$O$17</f>
        <v>1113.5741585852825</v>
      </c>
      <c r="L11" s="26">
        <v>1304</v>
      </c>
      <c r="M11" s="14">
        <f t="shared" ref="M11:M16" si="2">D11+E11+F11+G11+H11+K11+L11</f>
        <v>59293</v>
      </c>
      <c r="N11" s="14">
        <f>M11-B11</f>
        <v>0</v>
      </c>
      <c r="O11" s="4">
        <v>0.10638904734740445</v>
      </c>
    </row>
    <row r="12" spans="1:15" ht="31.5" x14ac:dyDescent="0.25">
      <c r="A12" s="7" t="s">
        <v>48</v>
      </c>
      <c r="B12" s="25">
        <f>'раздел 1 20 год'!D19</f>
        <v>220479</v>
      </c>
      <c r="C12" s="25">
        <v>0</v>
      </c>
      <c r="D12" s="26">
        <v>4649</v>
      </c>
      <c r="E12" s="26">
        <v>70294</v>
      </c>
      <c r="F12" s="26">
        <v>20061</v>
      </c>
      <c r="G12" s="26">
        <v>36032</v>
      </c>
      <c r="H12" s="26">
        <f t="shared" si="0"/>
        <v>83732.753565316598</v>
      </c>
      <c r="I12" s="25">
        <v>0</v>
      </c>
      <c r="J12" s="25">
        <v>0</v>
      </c>
      <c r="K12" s="26">
        <f t="shared" si="1"/>
        <v>2412.2464346833999</v>
      </c>
      <c r="L12" s="26">
        <v>3298</v>
      </c>
      <c r="M12" s="14">
        <f t="shared" si="2"/>
        <v>220479</v>
      </c>
      <c r="N12" s="14">
        <f t="shared" ref="N12:N18" si="3">M12-B12</f>
        <v>0</v>
      </c>
      <c r="O12" s="4">
        <v>0.23046206503137479</v>
      </c>
    </row>
    <row r="13" spans="1:15" ht="35.25" customHeight="1" x14ac:dyDescent="0.25">
      <c r="A13" s="7" t="s">
        <v>49</v>
      </c>
      <c r="B13" s="25">
        <f>'раздел 1 20 год'!D20</f>
        <v>38150</v>
      </c>
      <c r="C13" s="25">
        <v>0</v>
      </c>
      <c r="D13" s="26">
        <v>1207</v>
      </c>
      <c r="E13" s="26">
        <v>24182</v>
      </c>
      <c r="F13" s="26">
        <v>6843</v>
      </c>
      <c r="G13" s="26">
        <v>1543</v>
      </c>
      <c r="H13" s="26">
        <f t="shared" si="0"/>
        <v>2664.0812892184822</v>
      </c>
      <c r="I13" s="25">
        <v>0</v>
      </c>
      <c r="J13" s="25">
        <v>0</v>
      </c>
      <c r="K13" s="26">
        <f t="shared" si="1"/>
        <v>221.9187107815174</v>
      </c>
      <c r="L13" s="26">
        <v>1489</v>
      </c>
      <c r="M13" s="14">
        <f t="shared" si="2"/>
        <v>38150</v>
      </c>
      <c r="N13" s="14">
        <f t="shared" si="3"/>
        <v>0</v>
      </c>
      <c r="O13" s="4">
        <v>2.1201749382011789E-2</v>
      </c>
    </row>
    <row r="14" spans="1:15" s="12" customFormat="1" ht="47.25" x14ac:dyDescent="0.25">
      <c r="A14" s="13" t="s">
        <v>50</v>
      </c>
      <c r="B14" s="25">
        <f>'раздел 1 20 год'!D21</f>
        <v>38666</v>
      </c>
      <c r="C14" s="25">
        <v>0</v>
      </c>
      <c r="D14" s="26">
        <v>2616</v>
      </c>
      <c r="E14" s="26">
        <v>21130</v>
      </c>
      <c r="F14" s="26">
        <v>5947</v>
      </c>
      <c r="G14" s="26">
        <v>4083</v>
      </c>
      <c r="H14" s="26">
        <f t="shared" si="0"/>
        <v>927.94894466628648</v>
      </c>
      <c r="I14" s="25">
        <v>0</v>
      </c>
      <c r="J14" s="25">
        <v>0</v>
      </c>
      <c r="K14" s="26">
        <f t="shared" si="1"/>
        <v>3068.0510553337135</v>
      </c>
      <c r="L14" s="26">
        <v>894</v>
      </c>
      <c r="M14" s="14">
        <f t="shared" si="2"/>
        <v>38666</v>
      </c>
      <c r="N14" s="14">
        <f t="shared" si="3"/>
        <v>0</v>
      </c>
      <c r="O14" s="4">
        <v>0.29311656208404641</v>
      </c>
    </row>
    <row r="15" spans="1:15" ht="31.5" x14ac:dyDescent="0.25">
      <c r="A15" s="7" t="s">
        <v>51</v>
      </c>
      <c r="B15" s="25">
        <f>'раздел 1 20 год'!D22</f>
        <v>56902</v>
      </c>
      <c r="C15" s="25">
        <v>0</v>
      </c>
      <c r="D15" s="26">
        <v>4222</v>
      </c>
      <c r="E15" s="26">
        <v>30830</v>
      </c>
      <c r="F15" s="26">
        <v>8686</v>
      </c>
      <c r="G15" s="26">
        <v>6121</v>
      </c>
      <c r="H15" s="26">
        <f t="shared" si="0"/>
        <v>4709.3904734740445</v>
      </c>
      <c r="I15" s="25">
        <v>0</v>
      </c>
      <c r="J15" s="25">
        <v>0</v>
      </c>
      <c r="K15" s="26">
        <f t="shared" si="1"/>
        <v>490.60952652595546</v>
      </c>
      <c r="L15" s="26">
        <v>1843</v>
      </c>
      <c r="M15" s="14">
        <f t="shared" si="2"/>
        <v>56902</v>
      </c>
      <c r="N15" s="14">
        <f t="shared" si="3"/>
        <v>0</v>
      </c>
      <c r="O15" s="4">
        <v>4.6872028902833235E-2</v>
      </c>
    </row>
    <row r="16" spans="1:15" ht="31.5" x14ac:dyDescent="0.25">
      <c r="A16" s="7" t="s">
        <v>52</v>
      </c>
      <c r="B16" s="25">
        <f>SUM(B10:B15)</f>
        <v>667703</v>
      </c>
      <c r="C16" s="25">
        <f t="shared" ref="C16" si="4">SUM(C10:C15)</f>
        <v>0</v>
      </c>
      <c r="D16" s="26">
        <f>SUM(D10:D15)</f>
        <v>43957</v>
      </c>
      <c r="E16" s="26">
        <f>SUM(E10:E15)</f>
        <v>299356</v>
      </c>
      <c r="F16" s="26">
        <f>SUM(F10:F15)</f>
        <v>84738</v>
      </c>
      <c r="G16" s="26">
        <f>SUM(G10:G15)</f>
        <v>88998</v>
      </c>
      <c r="H16" s="26">
        <f>SUM(H10:H15)</f>
        <v>125717.00000000001</v>
      </c>
      <c r="I16" s="25">
        <f t="shared" ref="I16" si="5">SUM(I10:I15)</f>
        <v>0</v>
      </c>
      <c r="J16" s="25">
        <f t="shared" ref="J16" si="6">SUM(J10:J15)</f>
        <v>0</v>
      </c>
      <c r="K16" s="26">
        <f>SUM(K10:K15)</f>
        <v>10467</v>
      </c>
      <c r="L16" s="26">
        <f t="shared" ref="L16" si="7">SUM(L10:L15)</f>
        <v>14470</v>
      </c>
      <c r="M16" s="14">
        <f t="shared" si="2"/>
        <v>667703</v>
      </c>
      <c r="N16" s="14">
        <f t="shared" si="3"/>
        <v>0</v>
      </c>
      <c r="O16" s="4">
        <f t="shared" ref="O11:O16" si="8">K16/$K$16</f>
        <v>1</v>
      </c>
    </row>
    <row r="17" spans="1:15" x14ac:dyDescent="0.25">
      <c r="A17" s="7" t="s">
        <v>53</v>
      </c>
      <c r="B17" s="25">
        <f>'раздел 1 20 год'!D16-'2 раздел'!B16</f>
        <v>80295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4">
        <f>D17+E17+F17+G17+H17+I17+J17+K17+L17</f>
        <v>0</v>
      </c>
      <c r="N17" s="14">
        <f t="shared" si="3"/>
        <v>-80295</v>
      </c>
      <c r="O17" s="4">
        <v>10467</v>
      </c>
    </row>
    <row r="18" spans="1:15" x14ac:dyDescent="0.25">
      <c r="M18" s="14">
        <f t="shared" ref="M18" si="9">D18+E18+F18+G18+H18+I18+J18+K18+L18</f>
        <v>0</v>
      </c>
      <c r="N18" s="14">
        <f t="shared" si="3"/>
        <v>0</v>
      </c>
    </row>
    <row r="19" spans="1:15" x14ac:dyDescent="0.25">
      <c r="K19" s="14"/>
      <c r="L19" s="14"/>
      <c r="N19" s="14"/>
    </row>
  </sheetData>
  <mergeCells count="13">
    <mergeCell ref="J6:J7"/>
    <mergeCell ref="K6:K7"/>
    <mergeCell ref="L6:L7"/>
    <mergeCell ref="A5:A8"/>
    <mergeCell ref="B5:B7"/>
    <mergeCell ref="C5:L5"/>
    <mergeCell ref="C6:C7"/>
    <mergeCell ref="D6:D7"/>
    <mergeCell ref="E6:E7"/>
    <mergeCell ref="F6:F7"/>
    <mergeCell ref="G6:G7"/>
    <mergeCell ref="H6:H7"/>
    <mergeCell ref="I6:I7"/>
  </mergeCells>
  <pageMargins left="0.70866141732283472" right="0.51181102362204722" top="0.55118110236220474" bottom="0.55118110236220474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раздел 1 20 год</vt:lpstr>
      <vt:lpstr>2 раздел</vt:lpstr>
      <vt:lpstr>'раздел 1 20 год'!sub_320011</vt:lpstr>
      <vt:lpstr>'раздел 1 20 год'!sub_3201</vt:lpstr>
      <vt:lpstr>'раздел 1 20 год'!sub_320110</vt:lpstr>
      <vt:lpstr>'раздел 1 20 год'!sub_32012</vt:lpstr>
      <vt:lpstr>'раздел 1 20 год'!sub_32013</vt:lpstr>
      <vt:lpstr>'раздел 1 20 год'!sub_32014</vt:lpstr>
      <vt:lpstr>'раздел 1 20 год'!sub_32015</vt:lpstr>
      <vt:lpstr>'раздел 1 20 год'!sub_32016</vt:lpstr>
      <vt:lpstr>'раздел 1 20 год'!sub_32017</vt:lpstr>
      <vt:lpstr>'раздел 1 20 год'!sub_32018</vt:lpstr>
      <vt:lpstr>'раздел 1 20 год'!sub_32019</vt:lpstr>
      <vt:lpstr>'2 раздел'!sub_3202</vt:lpstr>
      <vt:lpstr>'раздел 1 20 год'!sub_321011</vt:lpstr>
      <vt:lpstr>'раздел 1 20 год'!sub_32110</vt:lpstr>
      <vt:lpstr>'раздел 1 20 год'!sub_321101</vt:lpstr>
      <vt:lpstr>'раздел 1 20 год'!sub_32112</vt:lpstr>
      <vt:lpstr>'раздел 1 20 год'!sub_32113</vt:lpstr>
      <vt:lpstr>'раздел 1 20 год'!sub_32114</vt:lpstr>
      <vt:lpstr>'раздел 1 20 год'!sub_32121</vt:lpstr>
      <vt:lpstr>'раздел 1 20 год'!sub_32122</vt:lpstr>
      <vt:lpstr>'раздел 1 20 год'!sub_32123</vt:lpstr>
      <vt:lpstr>'раздел 1 20 год'!sub_3213</vt:lpstr>
      <vt:lpstr>'2 раздел'!sub_32202</vt:lpstr>
      <vt:lpstr>'2 раздел'!sub_3221</vt:lpstr>
      <vt:lpstr>'2 раздел'!sub_3223</vt:lpstr>
      <vt:lpstr>'2 раздел'!sub_3224</vt:lpstr>
      <vt:lpstr>'2 раздел'!sub_3225</vt:lpstr>
      <vt:lpstr>'2 раздел'!sub_3226</vt:lpstr>
      <vt:lpstr>'2 раздел'!Область_печати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2021-05-20T01:56:56Z</dcterms:modified>
</cp:coreProperties>
</file>